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1"/>
  </bookViews>
  <sheets>
    <sheet name="CN" sheetId="1" r:id="rId1"/>
    <sheet name="Precipitation" sheetId="2" r:id="rId2"/>
    <sheet name="Q &amp; TP Load" sheetId="3" r:id="rId3"/>
  </sheets>
  <definedNames/>
  <calcPr fullCalcOnLoad="1"/>
</workbook>
</file>

<file path=xl/sharedStrings.xml><?xml version="1.0" encoding="utf-8"?>
<sst xmlns="http://schemas.openxmlformats.org/spreadsheetml/2006/main" count="102" uniqueCount="66">
  <si>
    <t>C-1</t>
  </si>
  <si>
    <t>Acreage</t>
  </si>
  <si>
    <t>Subbasin</t>
  </si>
  <si>
    <t>CN</t>
  </si>
  <si>
    <t>Area-weighted CN</t>
  </si>
  <si>
    <t>C-2</t>
  </si>
  <si>
    <t>C-3</t>
  </si>
  <si>
    <t xml:space="preserve">Basin Area Weighted CN </t>
  </si>
  <si>
    <t>Area Weighted CN</t>
  </si>
  <si>
    <t>Date</t>
  </si>
  <si>
    <t>Richmond Precip (in)</t>
  </si>
  <si>
    <t>USU Precip (in)</t>
  </si>
  <si>
    <t>USU Radio Sta Precip (in)</t>
  </si>
  <si>
    <t>USU Ex Sta Precip (in)</t>
  </si>
  <si>
    <t>Cutler Dam Precip (in)</t>
  </si>
  <si>
    <t>Average (all)</t>
  </si>
  <si>
    <t>Year</t>
  </si>
  <si>
    <t>Average(96-06)</t>
  </si>
  <si>
    <t>Average</t>
  </si>
  <si>
    <t>Irrigation Season (May - October)</t>
  </si>
  <si>
    <t>2007*</t>
  </si>
  <si>
    <t>Average All</t>
  </si>
  <si>
    <t>*2007 irrigation season does not include October</t>
  </si>
  <si>
    <t>NonIrrigation Season (November-April, starts in 1996)</t>
  </si>
  <si>
    <t>S = (1000/CN) - 10</t>
  </si>
  <si>
    <r>
      <t>Q = (Seasonal P - 0.2S)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/(P+0.8S)</t>
    </r>
  </si>
  <si>
    <t>Summer Q (in)</t>
  </si>
  <si>
    <t>Winter Q (in)</t>
  </si>
  <si>
    <t xml:space="preserve">Acreage (C1-C3) </t>
  </si>
  <si>
    <t>Summer Volume (ac-ft)</t>
  </si>
  <si>
    <t>Winter Volume (ac-ft)</t>
  </si>
  <si>
    <t>Summer Volume (L)</t>
  </si>
  <si>
    <t>Winter Volume (L)</t>
  </si>
  <si>
    <t>inches</t>
  </si>
  <si>
    <t>acres</t>
  </si>
  <si>
    <t>hectare</t>
  </si>
  <si>
    <t>Area of basin (C1 - C3)</t>
  </si>
  <si>
    <t>Winter load coefficient (kg/ha)</t>
  </si>
  <si>
    <t>Summer load coefficient (kg/ha)</t>
  </si>
  <si>
    <t>Annual load coefficient (kg/ha)</t>
  </si>
  <si>
    <t>TP Concentration Winter (mg/L)</t>
  </si>
  <si>
    <t>TP Concentration Summer (mg/L)</t>
  </si>
  <si>
    <t>Summer P Average Precip =</t>
  </si>
  <si>
    <t>Winter P Average Precip =</t>
  </si>
  <si>
    <t>Value</t>
  </si>
  <si>
    <t>Units</t>
  </si>
  <si>
    <t>Notes</t>
  </si>
  <si>
    <t>See equation above. Weighted CN calculated on CN tab.</t>
  </si>
  <si>
    <t>acre-feet</t>
  </si>
  <si>
    <t>liters</t>
  </si>
  <si>
    <t>Discharge calcs</t>
  </si>
  <si>
    <t>Area of basin included</t>
  </si>
  <si>
    <t>Comes from City of Logan: Northwest Field Canal; Basin C-1, C-2, and C-3</t>
  </si>
  <si>
    <t>Based on long-term precip data 1996-2006</t>
  </si>
  <si>
    <t>Based on long-term precip data 1996-2007</t>
  </si>
  <si>
    <t>See Q equation above.</t>
  </si>
  <si>
    <t>Phosphorus load calculations</t>
  </si>
  <si>
    <t>Summer Load (kg)</t>
  </si>
  <si>
    <t>Winter Load (kg)</t>
  </si>
  <si>
    <t>mg/l</t>
  </si>
  <si>
    <t>kg</t>
  </si>
  <si>
    <t>kg/ha/season</t>
  </si>
  <si>
    <t>kg/ha/year</t>
  </si>
  <si>
    <t>Load coefficient estimates for developed landuses in Cutler Reservoir watershed</t>
  </si>
  <si>
    <t>NSQD</t>
  </si>
  <si>
    <t>Percent over .1 inches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</si>
</sst>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sz val="8"/>
      <name val="Arial"/>
      <family val="0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wrapText="1"/>
    </xf>
    <xf numFmtId="2" fontId="0" fillId="0" borderId="0" xfId="0" applyNumberFormat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2" fontId="0" fillId="33" borderId="10" xfId="0" applyNumberFormat="1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43" fontId="0" fillId="33" borderId="0" xfId="42" applyFont="1" applyFill="1" applyAlignment="1">
      <alignment/>
    </xf>
    <xf numFmtId="0" fontId="3" fillId="33" borderId="10" xfId="0" applyFont="1" applyFill="1" applyBorder="1" applyAlignment="1">
      <alignment/>
    </xf>
    <xf numFmtId="2" fontId="0" fillId="33" borderId="10" xfId="0" applyNumberFormat="1" applyFill="1" applyBorder="1" applyAlignment="1">
      <alignment/>
    </xf>
    <xf numFmtId="0" fontId="0" fillId="33" borderId="11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 horizontal="left"/>
    </xf>
    <xf numFmtId="0" fontId="3" fillId="34" borderId="12" xfId="0" applyFont="1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 horizontal="left"/>
    </xf>
    <xf numFmtId="0" fontId="0" fillId="34" borderId="17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left"/>
    </xf>
    <xf numFmtId="0" fontId="0" fillId="34" borderId="16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11" fontId="0" fillId="33" borderId="10" xfId="0" applyNumberFormat="1" applyFill="1" applyBorder="1" applyAlignment="1">
      <alignment/>
    </xf>
    <xf numFmtId="43" fontId="0" fillId="33" borderId="10" xfId="42" applyFont="1" applyFill="1" applyBorder="1" applyAlignment="1">
      <alignment/>
    </xf>
    <xf numFmtId="0" fontId="0" fillId="35" borderId="20" xfId="0" applyFill="1" applyBorder="1" applyAlignment="1">
      <alignment/>
    </xf>
    <xf numFmtId="0" fontId="0" fillId="35" borderId="21" xfId="0" applyFill="1" applyBorder="1" applyAlignment="1">
      <alignment/>
    </xf>
    <xf numFmtId="43" fontId="0" fillId="33" borderId="10" xfId="42" applyFont="1" applyFill="1" applyBorder="1" applyAlignment="1">
      <alignment horizontal="left"/>
    </xf>
    <xf numFmtId="43" fontId="0" fillId="33" borderId="10" xfId="0" applyNumberFormat="1" applyFill="1" applyBorder="1" applyAlignment="1">
      <alignment/>
    </xf>
    <xf numFmtId="43" fontId="3" fillId="33" borderId="10" xfId="0" applyNumberFormat="1" applyFont="1" applyFill="1" applyBorder="1" applyAlignment="1">
      <alignment/>
    </xf>
    <xf numFmtId="0" fontId="3" fillId="36" borderId="22" xfId="0" applyFont="1" applyFill="1" applyBorder="1" applyAlignment="1">
      <alignment/>
    </xf>
    <xf numFmtId="43" fontId="3" fillId="36" borderId="20" xfId="42" applyFont="1" applyFill="1" applyBorder="1" applyAlignment="1">
      <alignment/>
    </xf>
    <xf numFmtId="0" fontId="3" fillId="36" borderId="20" xfId="0" applyFont="1" applyFill="1" applyBorder="1" applyAlignment="1">
      <alignment/>
    </xf>
    <xf numFmtId="0" fontId="3" fillId="36" borderId="21" xfId="0" applyFont="1" applyFill="1" applyBorder="1" applyAlignment="1">
      <alignment/>
    </xf>
    <xf numFmtId="0" fontId="3" fillId="35" borderId="22" xfId="0" applyFont="1" applyFill="1" applyBorder="1" applyAlignment="1">
      <alignment/>
    </xf>
    <xf numFmtId="0" fontId="4" fillId="33" borderId="0" xfId="0" applyFont="1" applyFill="1" applyAlignment="1">
      <alignment/>
    </xf>
    <xf numFmtId="9" fontId="0" fillId="0" borderId="0" xfId="57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zoomScalePageLayoutView="0" workbookViewId="0" topLeftCell="A1">
      <selection activeCell="I11" sqref="I11"/>
    </sheetView>
  </sheetViews>
  <sheetFormatPr defaultColWidth="9.140625" defaultRowHeight="12.75"/>
  <sheetData>
    <row r="1" spans="1:6" ht="12.75">
      <c r="A1" t="s">
        <v>0</v>
      </c>
      <c r="B1">
        <v>383.5</v>
      </c>
      <c r="F1" t="s">
        <v>7</v>
      </c>
    </row>
    <row r="2" spans="1:8" ht="12.75">
      <c r="A2" t="s">
        <v>2</v>
      </c>
      <c r="B2" t="s">
        <v>1</v>
      </c>
      <c r="C2" t="s">
        <v>3</v>
      </c>
      <c r="F2" t="s">
        <v>2</v>
      </c>
      <c r="G2" t="s">
        <v>1</v>
      </c>
      <c r="H2" t="s">
        <v>3</v>
      </c>
    </row>
    <row r="3" spans="1:9" ht="12.75">
      <c r="A3">
        <v>1</v>
      </c>
      <c r="B3">
        <v>38.22</v>
      </c>
      <c r="C3">
        <v>95</v>
      </c>
      <c r="D3">
        <f>B3*C3</f>
        <v>3630.9</v>
      </c>
      <c r="F3" t="s">
        <v>0</v>
      </c>
      <c r="G3">
        <v>383.5</v>
      </c>
      <c r="H3">
        <v>89</v>
      </c>
      <c r="I3">
        <f>H3*G3</f>
        <v>34131.5</v>
      </c>
    </row>
    <row r="4" spans="1:9" ht="12.75">
      <c r="A4">
        <v>2</v>
      </c>
      <c r="B4">
        <v>21.23</v>
      </c>
      <c r="C4">
        <v>90</v>
      </c>
      <c r="D4">
        <f aca="true" t="shared" si="0" ref="D4:D14">B4*C4</f>
        <v>1910.7</v>
      </c>
      <c r="F4" t="s">
        <v>5</v>
      </c>
      <c r="G4">
        <v>135.8</v>
      </c>
      <c r="H4">
        <v>83</v>
      </c>
      <c r="I4">
        <f>H4*G4</f>
        <v>11271.400000000001</v>
      </c>
    </row>
    <row r="5" spans="1:9" ht="12.75">
      <c r="A5">
        <v>3</v>
      </c>
      <c r="B5">
        <v>15.51</v>
      </c>
      <c r="C5">
        <v>81</v>
      </c>
      <c r="D5">
        <f t="shared" si="0"/>
        <v>1256.31</v>
      </c>
      <c r="F5" t="s">
        <v>6</v>
      </c>
      <c r="G5">
        <v>348.55</v>
      </c>
      <c r="H5">
        <v>86</v>
      </c>
      <c r="I5">
        <f>H5*G5</f>
        <v>29975.3</v>
      </c>
    </row>
    <row r="6" spans="1:9" ht="12.75">
      <c r="A6">
        <v>4</v>
      </c>
      <c r="B6">
        <v>44.04</v>
      </c>
      <c r="C6">
        <v>89</v>
      </c>
      <c r="D6">
        <f t="shared" si="0"/>
        <v>3919.56</v>
      </c>
      <c r="G6">
        <f>SUM(G3:G5)</f>
        <v>867.8499999999999</v>
      </c>
      <c r="I6">
        <f>SUM(I3:I5)</f>
        <v>75378.2</v>
      </c>
    </row>
    <row r="7" spans="1:8" ht="12.75">
      <c r="A7">
        <v>5</v>
      </c>
      <c r="B7">
        <v>17.46</v>
      </c>
      <c r="C7">
        <v>95</v>
      </c>
      <c r="D7">
        <f t="shared" si="0"/>
        <v>1658.7</v>
      </c>
      <c r="F7" t="s">
        <v>8</v>
      </c>
      <c r="H7" s="2">
        <f>I6/G6</f>
        <v>86.85625396093796</v>
      </c>
    </row>
    <row r="8" spans="1:4" ht="12.75">
      <c r="A8">
        <v>6</v>
      </c>
      <c r="B8">
        <v>19.73</v>
      </c>
      <c r="C8">
        <v>95</v>
      </c>
      <c r="D8">
        <f t="shared" si="0"/>
        <v>1874.3500000000001</v>
      </c>
    </row>
    <row r="9" spans="1:4" ht="12.75">
      <c r="A9">
        <v>7</v>
      </c>
      <c r="B9">
        <v>52.55</v>
      </c>
      <c r="C9">
        <v>94</v>
      </c>
      <c r="D9">
        <f t="shared" si="0"/>
        <v>4939.7</v>
      </c>
    </row>
    <row r="10" spans="1:4" ht="12.75">
      <c r="A10">
        <v>8</v>
      </c>
      <c r="B10">
        <v>29.47</v>
      </c>
      <c r="C10">
        <v>87</v>
      </c>
      <c r="D10">
        <f t="shared" si="0"/>
        <v>2563.89</v>
      </c>
    </row>
    <row r="11" spans="1:4" ht="12.75">
      <c r="A11">
        <v>9</v>
      </c>
      <c r="B11">
        <v>32.13</v>
      </c>
      <c r="C11">
        <v>90</v>
      </c>
      <c r="D11">
        <f t="shared" si="0"/>
        <v>2891.7000000000003</v>
      </c>
    </row>
    <row r="12" spans="1:4" ht="12.75">
      <c r="A12">
        <v>10</v>
      </c>
      <c r="B12">
        <v>62.73</v>
      </c>
      <c r="C12">
        <v>86</v>
      </c>
      <c r="D12">
        <f t="shared" si="0"/>
        <v>5394.78</v>
      </c>
    </row>
    <row r="13" spans="1:4" ht="12.75">
      <c r="A13">
        <v>11</v>
      </c>
      <c r="B13">
        <v>19.81</v>
      </c>
      <c r="C13">
        <v>89</v>
      </c>
      <c r="D13">
        <f t="shared" si="0"/>
        <v>1763.09</v>
      </c>
    </row>
    <row r="14" spans="1:4" ht="12.75">
      <c r="A14">
        <v>12</v>
      </c>
      <c r="B14">
        <v>2.51</v>
      </c>
      <c r="C14">
        <v>89</v>
      </c>
      <c r="D14">
        <f t="shared" si="0"/>
        <v>223.39</v>
      </c>
    </row>
    <row r="15" spans="1:4" ht="12.75">
      <c r="A15">
        <v>13</v>
      </c>
      <c r="B15">
        <v>28.15</v>
      </c>
      <c r="C15">
        <v>80</v>
      </c>
      <c r="D15">
        <f>B15*C15</f>
        <v>2252</v>
      </c>
    </row>
    <row r="16" spans="2:4" ht="12.75">
      <c r="B16">
        <f>SUM(B3:B15)</f>
        <v>383.54</v>
      </c>
      <c r="D16">
        <f>SUM(D3:D15)</f>
        <v>34279.07</v>
      </c>
    </row>
    <row r="18" spans="1:3" ht="12.75">
      <c r="A18" t="s">
        <v>4</v>
      </c>
      <c r="C18" s="2">
        <f>D16/B16</f>
        <v>89.37547583042185</v>
      </c>
    </row>
    <row r="21" spans="1:2" ht="12.75">
      <c r="A21" t="s">
        <v>5</v>
      </c>
      <c r="B21">
        <v>135.8</v>
      </c>
    </row>
    <row r="22" spans="1:3" ht="12.75">
      <c r="A22" t="s">
        <v>2</v>
      </c>
      <c r="B22" t="s">
        <v>1</v>
      </c>
      <c r="C22" t="s">
        <v>3</v>
      </c>
    </row>
    <row r="23" spans="1:4" ht="12.75">
      <c r="A23">
        <v>1</v>
      </c>
      <c r="B23">
        <v>10.38</v>
      </c>
      <c r="C23">
        <v>88</v>
      </c>
      <c r="D23">
        <f>B23*C23</f>
        <v>913.44</v>
      </c>
    </row>
    <row r="24" spans="1:4" ht="12.75">
      <c r="A24">
        <v>2</v>
      </c>
      <c r="B24">
        <v>35.64</v>
      </c>
      <c r="C24">
        <v>90</v>
      </c>
      <c r="D24">
        <f aca="true" t="shared" si="1" ref="D24:D29">B24*C24</f>
        <v>3207.6</v>
      </c>
    </row>
    <row r="25" spans="1:4" ht="12.75">
      <c r="A25">
        <v>3</v>
      </c>
      <c r="B25">
        <v>7.58</v>
      </c>
      <c r="C25">
        <v>72</v>
      </c>
      <c r="D25">
        <f t="shared" si="1"/>
        <v>545.76</v>
      </c>
    </row>
    <row r="26" spans="1:4" ht="12.75">
      <c r="A26">
        <v>4</v>
      </c>
      <c r="B26">
        <v>17.93</v>
      </c>
      <c r="C26">
        <v>89</v>
      </c>
      <c r="D26">
        <f t="shared" si="1"/>
        <v>1595.77</v>
      </c>
    </row>
    <row r="27" spans="1:4" ht="12.75">
      <c r="A27">
        <v>5</v>
      </c>
      <c r="B27">
        <v>15.62</v>
      </c>
      <c r="C27">
        <v>83</v>
      </c>
      <c r="D27">
        <f t="shared" si="1"/>
        <v>1296.46</v>
      </c>
    </row>
    <row r="28" spans="1:4" ht="12.75">
      <c r="A28">
        <v>6</v>
      </c>
      <c r="B28">
        <v>25.35</v>
      </c>
      <c r="C28">
        <v>75</v>
      </c>
      <c r="D28">
        <f t="shared" si="1"/>
        <v>1901.25</v>
      </c>
    </row>
    <row r="29" spans="1:4" ht="12.75">
      <c r="A29">
        <v>7</v>
      </c>
      <c r="B29">
        <v>23.43</v>
      </c>
      <c r="C29">
        <v>75</v>
      </c>
      <c r="D29">
        <f t="shared" si="1"/>
        <v>1757.25</v>
      </c>
    </row>
    <row r="30" spans="2:4" ht="12.75">
      <c r="B30">
        <f>SUM(B23:B29)</f>
        <v>135.93</v>
      </c>
      <c r="D30">
        <f>SUM(D23:D29)</f>
        <v>11217.529999999999</v>
      </c>
    </row>
    <row r="31" spans="1:3" ht="12.75">
      <c r="A31" t="s">
        <v>4</v>
      </c>
      <c r="C31" s="2">
        <f>D30/B30</f>
        <v>82.5243139851394</v>
      </c>
    </row>
    <row r="34" spans="1:2" ht="12.75">
      <c r="A34" t="s">
        <v>6</v>
      </c>
      <c r="B34">
        <v>348.55</v>
      </c>
    </row>
    <row r="35" spans="1:4" ht="12.75">
      <c r="A35">
        <v>3</v>
      </c>
      <c r="B35">
        <v>23.02</v>
      </c>
      <c r="C35">
        <v>89</v>
      </c>
      <c r="D35">
        <f>B35*C35</f>
        <v>2048.7799999999997</v>
      </c>
    </row>
    <row r="36" spans="1:4" ht="12.75">
      <c r="A36">
        <v>4</v>
      </c>
      <c r="B36">
        <v>21.09</v>
      </c>
      <c r="C36">
        <v>89</v>
      </c>
      <c r="D36">
        <f aca="true" t="shared" si="2" ref="D36:D46">B36*C36</f>
        <v>1877.01</v>
      </c>
    </row>
    <row r="37" spans="1:4" ht="12.75">
      <c r="A37">
        <v>5</v>
      </c>
      <c r="B37">
        <v>42.63</v>
      </c>
      <c r="C37">
        <v>86</v>
      </c>
      <c r="D37">
        <f t="shared" si="2"/>
        <v>3666.1800000000003</v>
      </c>
    </row>
    <row r="38" spans="1:4" ht="12.75">
      <c r="A38">
        <v>6</v>
      </c>
      <c r="B38">
        <v>24.27</v>
      </c>
      <c r="C38">
        <v>86</v>
      </c>
      <c r="D38">
        <f t="shared" si="2"/>
        <v>2087.22</v>
      </c>
    </row>
    <row r="39" spans="1:4" ht="12.75">
      <c r="A39">
        <v>7</v>
      </c>
      <c r="B39">
        <v>53.99</v>
      </c>
      <c r="C39">
        <v>86</v>
      </c>
      <c r="D39">
        <f t="shared" si="2"/>
        <v>4643.14</v>
      </c>
    </row>
    <row r="40" spans="1:4" ht="12.75">
      <c r="A40">
        <v>8</v>
      </c>
      <c r="B40">
        <v>11.4</v>
      </c>
      <c r="C40">
        <v>86</v>
      </c>
      <c r="D40">
        <f t="shared" si="2"/>
        <v>980.4</v>
      </c>
    </row>
    <row r="41" spans="1:4" ht="12.75">
      <c r="A41">
        <v>9</v>
      </c>
      <c r="B41">
        <v>28.14</v>
      </c>
      <c r="C41">
        <v>85</v>
      </c>
      <c r="D41">
        <f t="shared" si="2"/>
        <v>2391.9</v>
      </c>
    </row>
    <row r="42" spans="1:4" ht="12.75">
      <c r="A42">
        <v>10</v>
      </c>
      <c r="B42">
        <v>32.24</v>
      </c>
      <c r="C42">
        <v>85</v>
      </c>
      <c r="D42">
        <f t="shared" si="2"/>
        <v>2740.4</v>
      </c>
    </row>
    <row r="43" spans="1:4" ht="12.75">
      <c r="A43">
        <v>11</v>
      </c>
      <c r="B43">
        <v>41.25</v>
      </c>
      <c r="C43">
        <v>85</v>
      </c>
      <c r="D43">
        <f t="shared" si="2"/>
        <v>3506.25</v>
      </c>
    </row>
    <row r="44" spans="1:4" ht="12.75">
      <c r="A44">
        <v>12</v>
      </c>
      <c r="B44">
        <v>17.55</v>
      </c>
      <c r="C44">
        <v>87</v>
      </c>
      <c r="D44">
        <f t="shared" si="2"/>
        <v>1526.8500000000001</v>
      </c>
    </row>
    <row r="45" spans="1:4" ht="12.75">
      <c r="A45">
        <v>13</v>
      </c>
      <c r="B45">
        <v>25.53</v>
      </c>
      <c r="C45">
        <v>85</v>
      </c>
      <c r="D45">
        <f t="shared" si="2"/>
        <v>2170.05</v>
      </c>
    </row>
    <row r="46" spans="1:4" ht="12.75">
      <c r="A46">
        <v>14</v>
      </c>
      <c r="B46">
        <v>27.44</v>
      </c>
      <c r="C46">
        <v>83</v>
      </c>
      <c r="D46">
        <f t="shared" si="2"/>
        <v>2277.52</v>
      </c>
    </row>
    <row r="47" spans="2:4" ht="12.75">
      <c r="B47">
        <f>SUM(B35:B46)</f>
        <v>348.55</v>
      </c>
      <c r="D47">
        <f>SUM(D35:D46)</f>
        <v>29915.7</v>
      </c>
    </row>
    <row r="48" spans="1:3" ht="12.75">
      <c r="A48" t="s">
        <v>4</v>
      </c>
      <c r="C48" s="2">
        <f>D47/B47</f>
        <v>85.8290058815091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9"/>
  <sheetViews>
    <sheetView tabSelected="1" zoomScalePageLayoutView="0" workbookViewId="0" topLeftCell="A22">
      <selection activeCell="B59" sqref="B59"/>
    </sheetView>
  </sheetViews>
  <sheetFormatPr defaultColWidth="9.140625" defaultRowHeight="12.75"/>
  <cols>
    <col min="1" max="1" width="13.28125" style="0" customWidth="1"/>
  </cols>
  <sheetData>
    <row r="1" spans="1:6" ht="51">
      <c r="A1" t="s">
        <v>16</v>
      </c>
      <c r="B1" s="3" t="s">
        <v>10</v>
      </c>
      <c r="C1" s="3" t="s">
        <v>11</v>
      </c>
      <c r="D1" s="3" t="s">
        <v>12</v>
      </c>
      <c r="E1" s="3" t="s">
        <v>13</v>
      </c>
      <c r="F1" s="3" t="s">
        <v>14</v>
      </c>
    </row>
    <row r="2" spans="1:6" ht="12.75">
      <c r="A2">
        <v>1996</v>
      </c>
      <c r="B2" s="4">
        <v>23.57</v>
      </c>
      <c r="C2" s="4">
        <v>22.245</v>
      </c>
      <c r="D2" s="4">
        <v>21.64</v>
      </c>
      <c r="E2" s="4">
        <v>23.18</v>
      </c>
      <c r="F2" s="4">
        <v>18.945</v>
      </c>
    </row>
    <row r="3" spans="1:6" ht="12.75">
      <c r="A3">
        <v>1997</v>
      </c>
      <c r="B3" s="4">
        <v>22.38</v>
      </c>
      <c r="C3" s="4">
        <v>22.5</v>
      </c>
      <c r="D3" s="4">
        <v>20.415</v>
      </c>
      <c r="E3" s="4">
        <v>22.64</v>
      </c>
      <c r="F3" s="4">
        <v>19.555</v>
      </c>
    </row>
    <row r="4" spans="1:6" ht="12.75">
      <c r="A4">
        <v>1998</v>
      </c>
      <c r="B4" s="4">
        <v>26.93</v>
      </c>
      <c r="C4" s="4">
        <v>27.585</v>
      </c>
      <c r="D4" s="4">
        <v>25.195</v>
      </c>
      <c r="E4" s="4">
        <v>29.425</v>
      </c>
      <c r="F4" s="4">
        <v>12.65</v>
      </c>
    </row>
    <row r="5" spans="1:6" ht="12.75">
      <c r="A5">
        <v>1999</v>
      </c>
      <c r="B5" s="4">
        <v>20.225</v>
      </c>
      <c r="C5" s="4">
        <v>16.235</v>
      </c>
      <c r="D5" s="4">
        <v>14.94</v>
      </c>
      <c r="E5" s="4">
        <v>15.31</v>
      </c>
      <c r="F5" s="4">
        <v>14.585</v>
      </c>
    </row>
    <row r="6" spans="1:6" ht="12.75">
      <c r="A6">
        <v>2000</v>
      </c>
      <c r="B6" s="4">
        <v>19.25</v>
      </c>
      <c r="C6" s="4">
        <v>12.13</v>
      </c>
      <c r="D6" s="4">
        <v>16.585</v>
      </c>
      <c r="E6" s="4">
        <v>15.035</v>
      </c>
      <c r="F6" s="4">
        <v>15.185</v>
      </c>
    </row>
    <row r="7" spans="1:6" ht="12.75">
      <c r="A7">
        <v>2001</v>
      </c>
      <c r="B7" s="4">
        <v>14.175</v>
      </c>
      <c r="C7" s="4">
        <v>10.48</v>
      </c>
      <c r="D7" s="4">
        <v>12.27</v>
      </c>
      <c r="E7" s="4">
        <v>8.745</v>
      </c>
      <c r="F7" s="4">
        <v>12.99</v>
      </c>
    </row>
    <row r="8" spans="1:6" ht="12.75">
      <c r="A8">
        <v>2002</v>
      </c>
      <c r="B8" s="4">
        <v>14.03</v>
      </c>
      <c r="C8" s="4">
        <v>11.03</v>
      </c>
      <c r="D8" s="4">
        <v>12.905</v>
      </c>
      <c r="E8" s="4">
        <v>11.805</v>
      </c>
      <c r="F8" s="4">
        <v>13.34</v>
      </c>
    </row>
    <row r="9" spans="1:6" ht="12.75">
      <c r="A9">
        <v>2003</v>
      </c>
      <c r="B9" s="4">
        <v>16.655</v>
      </c>
      <c r="C9" s="4">
        <v>16.33</v>
      </c>
      <c r="D9" s="4">
        <v>13.66</v>
      </c>
      <c r="E9" s="4">
        <v>13.875</v>
      </c>
      <c r="F9" s="4">
        <v>11.345</v>
      </c>
    </row>
    <row r="10" spans="1:6" ht="12.75">
      <c r="A10">
        <v>2004</v>
      </c>
      <c r="B10" s="4">
        <v>21.74</v>
      </c>
      <c r="C10" s="4">
        <v>18.83</v>
      </c>
      <c r="D10" s="4">
        <v>18.065</v>
      </c>
      <c r="E10" s="4">
        <v>17.38</v>
      </c>
      <c r="F10" s="4">
        <v>20.88</v>
      </c>
    </row>
    <row r="11" spans="1:6" ht="12.75">
      <c r="A11">
        <v>2005</v>
      </c>
      <c r="B11" s="4">
        <v>26.97</v>
      </c>
      <c r="C11" s="4">
        <v>26.615</v>
      </c>
      <c r="D11" s="4">
        <v>23.4</v>
      </c>
      <c r="E11" s="4">
        <v>23.975</v>
      </c>
      <c r="F11" s="4">
        <v>27.86</v>
      </c>
    </row>
    <row r="12" spans="1:6" ht="12.75">
      <c r="A12">
        <v>2006</v>
      </c>
      <c r="B12" s="4">
        <v>21.37</v>
      </c>
      <c r="C12" s="4">
        <v>21.77</v>
      </c>
      <c r="D12" s="4">
        <v>16.83</v>
      </c>
      <c r="E12" s="4">
        <v>19.9</v>
      </c>
      <c r="F12" s="4">
        <v>18.055</v>
      </c>
    </row>
    <row r="13" spans="1:6" ht="12.75">
      <c r="A13">
        <v>2007</v>
      </c>
      <c r="B13" s="4">
        <v>10.815</v>
      </c>
      <c r="C13" s="4">
        <v>9.31</v>
      </c>
      <c r="D13" s="4">
        <v>4.96</v>
      </c>
      <c r="E13" s="4">
        <v>8.295</v>
      </c>
      <c r="F13" s="4">
        <v>8.35</v>
      </c>
    </row>
    <row r="14" spans="1:6" ht="12.75">
      <c r="A14" t="s">
        <v>17</v>
      </c>
      <c r="B14" s="4">
        <v>20.66318181818182</v>
      </c>
      <c r="C14" s="4">
        <v>18.704545454545453</v>
      </c>
      <c r="D14" s="4">
        <v>17.809545454545457</v>
      </c>
      <c r="E14" s="4">
        <v>18.297272727272727</v>
      </c>
      <c r="F14" s="4">
        <v>16.85363636363636</v>
      </c>
    </row>
    <row r="15" spans="1:2" ht="12.75">
      <c r="A15" t="s">
        <v>15</v>
      </c>
      <c r="B15" s="4">
        <v>18.46563636363636</v>
      </c>
    </row>
    <row r="18" ht="12.75">
      <c r="A18" t="s">
        <v>19</v>
      </c>
    </row>
    <row r="19" spans="1:6" ht="51">
      <c r="A19" s="3" t="s">
        <v>9</v>
      </c>
      <c r="B19" s="3" t="s">
        <v>10</v>
      </c>
      <c r="C19" s="3" t="s">
        <v>11</v>
      </c>
      <c r="D19" s="3" t="s">
        <v>12</v>
      </c>
      <c r="E19" s="3" t="s">
        <v>13</v>
      </c>
      <c r="F19" s="3" t="s">
        <v>14</v>
      </c>
    </row>
    <row r="20" spans="1:6" ht="12.75">
      <c r="A20" s="2">
        <v>1996</v>
      </c>
      <c r="B20">
        <v>8.53</v>
      </c>
      <c r="C20">
        <v>9.005</v>
      </c>
      <c r="D20">
        <v>7.46</v>
      </c>
      <c r="E20">
        <v>8.4</v>
      </c>
      <c r="F20">
        <v>6.01</v>
      </c>
    </row>
    <row r="21" spans="1:6" ht="12.75">
      <c r="A21" s="2">
        <v>1997</v>
      </c>
      <c r="B21">
        <v>12.855</v>
      </c>
      <c r="C21">
        <v>11.74</v>
      </c>
      <c r="D21">
        <v>10.56</v>
      </c>
      <c r="E21">
        <v>11.885</v>
      </c>
      <c r="F21">
        <v>11.805</v>
      </c>
    </row>
    <row r="22" spans="1:6" ht="12.75">
      <c r="A22" s="2">
        <v>1998</v>
      </c>
      <c r="B22">
        <v>12.435</v>
      </c>
      <c r="C22">
        <v>13.87</v>
      </c>
      <c r="D22">
        <v>12.2</v>
      </c>
      <c r="E22">
        <v>14.045</v>
      </c>
      <c r="F22">
        <v>3.77</v>
      </c>
    </row>
    <row r="23" spans="1:6" ht="12.75">
      <c r="A23" s="2">
        <v>1999</v>
      </c>
      <c r="B23">
        <v>8.78</v>
      </c>
      <c r="C23">
        <v>6.16</v>
      </c>
      <c r="D23">
        <v>6.05</v>
      </c>
      <c r="E23">
        <v>5.78</v>
      </c>
      <c r="F23">
        <v>6.285</v>
      </c>
    </row>
    <row r="24" spans="1:6" ht="12.75">
      <c r="A24" s="2">
        <v>2000</v>
      </c>
      <c r="B24">
        <v>9.13</v>
      </c>
      <c r="C24">
        <v>6.075</v>
      </c>
      <c r="D24">
        <v>8.145</v>
      </c>
      <c r="E24">
        <v>7.76</v>
      </c>
      <c r="F24">
        <v>6.875</v>
      </c>
    </row>
    <row r="25" spans="1:6" ht="12.75">
      <c r="A25" s="2">
        <v>2001</v>
      </c>
      <c r="B25">
        <v>3.04</v>
      </c>
      <c r="C25">
        <v>2.56</v>
      </c>
      <c r="D25">
        <v>3.45</v>
      </c>
      <c r="E25">
        <v>2.31</v>
      </c>
      <c r="F25">
        <v>2.8</v>
      </c>
    </row>
    <row r="26" spans="1:6" ht="12.75">
      <c r="A26" s="2">
        <v>2002</v>
      </c>
      <c r="B26">
        <v>6.2</v>
      </c>
      <c r="C26">
        <v>4.545</v>
      </c>
      <c r="D26">
        <v>5.67</v>
      </c>
      <c r="E26">
        <v>5.52</v>
      </c>
      <c r="F26">
        <v>6.92</v>
      </c>
    </row>
    <row r="27" spans="1:6" ht="12.75">
      <c r="A27" s="2">
        <v>2003</v>
      </c>
      <c r="B27">
        <v>4.975</v>
      </c>
      <c r="C27">
        <v>5.83</v>
      </c>
      <c r="D27">
        <v>5.13</v>
      </c>
      <c r="E27">
        <v>3.6</v>
      </c>
      <c r="F27">
        <v>4.01</v>
      </c>
    </row>
    <row r="28" spans="1:6" ht="12.75">
      <c r="A28" s="2">
        <v>2004</v>
      </c>
      <c r="B28">
        <v>13.425</v>
      </c>
      <c r="C28">
        <v>11.2</v>
      </c>
      <c r="D28">
        <v>10.715</v>
      </c>
      <c r="E28">
        <v>10.715</v>
      </c>
      <c r="F28">
        <v>13.7</v>
      </c>
    </row>
    <row r="29" spans="1:6" ht="12.75">
      <c r="A29" s="2">
        <v>2005</v>
      </c>
      <c r="B29">
        <v>9.145</v>
      </c>
      <c r="C29">
        <v>8.565</v>
      </c>
      <c r="D29">
        <v>7.895</v>
      </c>
      <c r="E29">
        <v>7.385</v>
      </c>
      <c r="F29">
        <v>8.18</v>
      </c>
    </row>
    <row r="30" spans="1:6" ht="12.75">
      <c r="A30" s="2">
        <v>2006</v>
      </c>
      <c r="B30">
        <v>8.44</v>
      </c>
      <c r="C30">
        <v>8.63</v>
      </c>
      <c r="D30">
        <v>7.57</v>
      </c>
      <c r="E30">
        <v>7.405</v>
      </c>
      <c r="F30">
        <v>6.155</v>
      </c>
    </row>
    <row r="31" spans="1:6" ht="12.75">
      <c r="A31" t="s">
        <v>20</v>
      </c>
      <c r="B31">
        <v>4.55</v>
      </c>
      <c r="C31">
        <v>4.355</v>
      </c>
      <c r="D31">
        <v>0.345</v>
      </c>
      <c r="E31">
        <v>3.795</v>
      </c>
      <c r="F31">
        <v>2.785</v>
      </c>
    </row>
    <row r="32" spans="1:6" ht="12.75">
      <c r="A32" t="s">
        <v>18</v>
      </c>
      <c r="B32" s="4">
        <v>8.45875</v>
      </c>
      <c r="C32" s="4">
        <v>7.71125</v>
      </c>
      <c r="D32" s="4">
        <v>7.099166666666666</v>
      </c>
      <c r="E32" s="4">
        <v>7.383333333333334</v>
      </c>
      <c r="F32" s="4">
        <v>6.607916666666665</v>
      </c>
    </row>
    <row r="34" spans="1:2" ht="15.75" customHeight="1">
      <c r="A34" t="s">
        <v>21</v>
      </c>
      <c r="B34" s="4">
        <v>7.4520833333333325</v>
      </c>
    </row>
    <row r="35" ht="15.75" customHeight="1">
      <c r="B35" s="4"/>
    </row>
    <row r="36" spans="1:2" ht="15.75" customHeight="1">
      <c r="A36" t="s">
        <v>65</v>
      </c>
      <c r="B36" s="41">
        <v>0.57</v>
      </c>
    </row>
    <row r="37" ht="15.75" customHeight="1">
      <c r="B37" s="4">
        <f>B36*B34</f>
        <v>4.247687499999999</v>
      </c>
    </row>
    <row r="39" ht="12.75">
      <c r="A39" t="s">
        <v>22</v>
      </c>
    </row>
    <row r="41" ht="12.75">
      <c r="A41" t="s">
        <v>23</v>
      </c>
    </row>
    <row r="42" spans="1:6" ht="51">
      <c r="A42" s="3" t="s">
        <v>9</v>
      </c>
      <c r="B42" s="3" t="s">
        <v>10</v>
      </c>
      <c r="C42" s="3" t="s">
        <v>11</v>
      </c>
      <c r="D42" s="3" t="s">
        <v>12</v>
      </c>
      <c r="E42" s="3" t="s">
        <v>13</v>
      </c>
      <c r="F42" s="3" t="s">
        <v>14</v>
      </c>
    </row>
    <row r="43" spans="1:6" ht="12.75">
      <c r="A43" s="2">
        <v>1997</v>
      </c>
      <c r="B43">
        <v>14.22</v>
      </c>
      <c r="C43">
        <v>13.69</v>
      </c>
      <c r="D43">
        <v>13.525</v>
      </c>
      <c r="E43">
        <v>16.095</v>
      </c>
      <c r="F43">
        <v>13.865</v>
      </c>
    </row>
    <row r="44" spans="1:6" ht="12.75">
      <c r="A44" s="2">
        <v>1998</v>
      </c>
      <c r="B44" s="4">
        <v>13.815</v>
      </c>
      <c r="C44" s="4">
        <v>14.19</v>
      </c>
      <c r="D44" s="4">
        <v>13.41</v>
      </c>
      <c r="E44" s="4">
        <v>15.075</v>
      </c>
      <c r="F44" s="4">
        <v>8.42</v>
      </c>
    </row>
    <row r="45" spans="1:6" ht="12.75">
      <c r="A45" s="2">
        <v>1999</v>
      </c>
      <c r="B45" s="4">
        <v>12.545</v>
      </c>
      <c r="C45" s="4">
        <v>10.615</v>
      </c>
      <c r="D45" s="4">
        <v>9.695</v>
      </c>
      <c r="E45" s="4">
        <v>10.145</v>
      </c>
      <c r="F45" s="4">
        <v>9.11</v>
      </c>
    </row>
    <row r="46" spans="1:6" ht="12.75">
      <c r="A46" s="2">
        <v>2000</v>
      </c>
      <c r="B46">
        <v>9.9</v>
      </c>
      <c r="C46">
        <v>6.67</v>
      </c>
      <c r="D46">
        <v>7.535</v>
      </c>
      <c r="E46">
        <v>8.115</v>
      </c>
      <c r="F46">
        <v>7.49</v>
      </c>
    </row>
    <row r="47" spans="1:6" ht="12.75">
      <c r="A47" s="2">
        <v>2001</v>
      </c>
      <c r="B47">
        <v>6.794999999999995</v>
      </c>
      <c r="C47">
        <v>6.72</v>
      </c>
      <c r="D47">
        <v>6.5499999999999945</v>
      </c>
      <c r="E47">
        <v>4.88</v>
      </c>
      <c r="F47">
        <v>6.58</v>
      </c>
    </row>
    <row r="48" spans="1:6" ht="12.75">
      <c r="A48" s="2">
        <v>2002</v>
      </c>
      <c r="B48">
        <v>11.645</v>
      </c>
      <c r="C48">
        <v>6.055</v>
      </c>
      <c r="D48">
        <v>9.495</v>
      </c>
      <c r="E48">
        <v>6.075</v>
      </c>
      <c r="F48">
        <v>9.78</v>
      </c>
    </row>
    <row r="49" spans="1:6" ht="12.75">
      <c r="A49" s="2">
        <v>2003</v>
      </c>
      <c r="B49">
        <v>8.66</v>
      </c>
      <c r="C49">
        <v>7.94</v>
      </c>
      <c r="D49">
        <v>6.1749999999999945</v>
      </c>
      <c r="E49">
        <v>7.305</v>
      </c>
      <c r="F49">
        <v>5.235</v>
      </c>
    </row>
    <row r="50" spans="1:6" ht="12.75">
      <c r="A50" s="2">
        <v>2004</v>
      </c>
      <c r="B50">
        <v>11.715</v>
      </c>
      <c r="C50">
        <v>11.34</v>
      </c>
      <c r="D50">
        <v>8.91</v>
      </c>
      <c r="E50">
        <v>10.74</v>
      </c>
      <c r="F50">
        <v>8.645</v>
      </c>
    </row>
    <row r="51" spans="1:6" ht="12.75">
      <c r="A51" s="2">
        <v>2005</v>
      </c>
      <c r="B51">
        <v>16.835</v>
      </c>
      <c r="C51">
        <v>15.9</v>
      </c>
      <c r="D51">
        <v>14.515</v>
      </c>
      <c r="E51">
        <v>13.855</v>
      </c>
      <c r="F51">
        <v>18.075</v>
      </c>
    </row>
    <row r="52" spans="1:6" ht="12.75">
      <c r="A52" s="2">
        <v>2006</v>
      </c>
      <c r="B52">
        <v>13.735</v>
      </c>
      <c r="C52">
        <v>14.495</v>
      </c>
      <c r="D52">
        <v>11.085</v>
      </c>
      <c r="E52">
        <v>14.685</v>
      </c>
      <c r="F52">
        <v>14.3</v>
      </c>
    </row>
    <row r="53" spans="1:6" ht="12.75">
      <c r="A53" s="2">
        <v>2007</v>
      </c>
      <c r="B53">
        <v>8.425</v>
      </c>
      <c r="C53">
        <v>7.08</v>
      </c>
      <c r="D53">
        <v>6.525</v>
      </c>
      <c r="E53">
        <v>6.455</v>
      </c>
      <c r="F53">
        <v>7.295</v>
      </c>
    </row>
    <row r="54" spans="1:6" ht="12.75">
      <c r="A54" t="s">
        <v>18</v>
      </c>
      <c r="B54" s="4">
        <v>11.662727272727272</v>
      </c>
      <c r="C54" s="4">
        <v>10.426818181818183</v>
      </c>
      <c r="D54" s="4">
        <v>9.765454545454544</v>
      </c>
      <c r="E54" s="4">
        <v>10.311363636363636</v>
      </c>
      <c r="F54" s="4">
        <v>9.890454545454546</v>
      </c>
    </row>
    <row r="56" spans="1:2" ht="12.75">
      <c r="A56" t="s">
        <v>21</v>
      </c>
      <c r="B56" s="4">
        <v>10.4113636363636</v>
      </c>
    </row>
    <row r="58" spans="1:2" ht="12.75">
      <c r="A58" t="s">
        <v>65</v>
      </c>
      <c r="B58" s="41">
        <v>0.59</v>
      </c>
    </row>
    <row r="59" ht="12.75">
      <c r="B59" s="4">
        <f>B58*B56</f>
        <v>6.1427045454545235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9"/>
  <sheetViews>
    <sheetView zoomScalePageLayoutView="0" workbookViewId="0" topLeftCell="A1">
      <selection activeCell="D32" sqref="D32"/>
    </sheetView>
  </sheetViews>
  <sheetFormatPr defaultColWidth="9.140625" defaultRowHeight="12.75"/>
  <cols>
    <col min="1" max="1" width="30.421875" style="6" bestFit="1" customWidth="1"/>
    <col min="2" max="2" width="12.57421875" style="6" bestFit="1" customWidth="1"/>
    <col min="3" max="3" width="12.140625" style="6" bestFit="1" customWidth="1"/>
    <col min="4" max="4" width="64.421875" style="6" bestFit="1" customWidth="1"/>
    <col min="5" max="13" width="9.140625" style="6" customWidth="1"/>
  </cols>
  <sheetData>
    <row r="1" ht="15.75">
      <c r="A1" s="40" t="s">
        <v>63</v>
      </c>
    </row>
    <row r="4" spans="1:4" ht="12.75">
      <c r="A4" s="17" t="s">
        <v>50</v>
      </c>
      <c r="B4" s="18"/>
      <c r="C4" s="18"/>
      <c r="D4" s="19"/>
    </row>
    <row r="5" spans="1:4" ht="14.25">
      <c r="A5" s="26" t="s">
        <v>25</v>
      </c>
      <c r="B5" s="16"/>
      <c r="C5" s="15"/>
      <c r="D5" s="27"/>
    </row>
    <row r="6" spans="1:4" ht="12.75">
      <c r="A6" s="20" t="s">
        <v>24</v>
      </c>
      <c r="B6" s="21"/>
      <c r="C6" s="25"/>
      <c r="D6" s="22"/>
    </row>
    <row r="7" spans="1:4" ht="12.75">
      <c r="A7" s="23"/>
      <c r="B7" s="24" t="s">
        <v>44</v>
      </c>
      <c r="C7" s="23" t="s">
        <v>45</v>
      </c>
      <c r="D7" s="14" t="s">
        <v>46</v>
      </c>
    </row>
    <row r="8" spans="1:4" ht="12.75">
      <c r="A8" s="6" t="s">
        <v>24</v>
      </c>
      <c r="B8" s="7">
        <f>(1000/87)-10</f>
        <v>1.4942528735632177</v>
      </c>
      <c r="C8" s="5"/>
      <c r="D8" s="5" t="s">
        <v>47</v>
      </c>
    </row>
    <row r="9" spans="1:5" ht="12.75">
      <c r="A9" s="5" t="s">
        <v>42</v>
      </c>
      <c r="B9" s="8">
        <v>7.45</v>
      </c>
      <c r="C9" s="32" t="s">
        <v>33</v>
      </c>
      <c r="D9" s="8" t="s">
        <v>53</v>
      </c>
      <c r="E9" s="9"/>
    </row>
    <row r="10" spans="1:14" ht="12.75">
      <c r="A10" s="5" t="s">
        <v>43</v>
      </c>
      <c r="B10" s="8">
        <v>10.41</v>
      </c>
      <c r="C10" s="32" t="s">
        <v>33</v>
      </c>
      <c r="D10" s="8" t="s">
        <v>54</v>
      </c>
      <c r="E10" s="10"/>
      <c r="F10" s="10"/>
      <c r="G10" s="10"/>
      <c r="H10" s="10"/>
      <c r="I10" s="10"/>
      <c r="J10" s="10"/>
      <c r="K10" s="10"/>
      <c r="L10" s="10"/>
      <c r="M10" s="10"/>
      <c r="N10" s="1"/>
    </row>
    <row r="11" spans="1:4" ht="12.75">
      <c r="A11" s="5" t="s">
        <v>26</v>
      </c>
      <c r="B11" s="7">
        <f>SUM(7.45-(0.2*B8))^2/(7.45+(0.8*B8))</f>
        <v>5.915160027843555</v>
      </c>
      <c r="C11" s="8" t="s">
        <v>33</v>
      </c>
      <c r="D11" s="13" t="s">
        <v>55</v>
      </c>
    </row>
    <row r="12" spans="1:4" ht="12.75">
      <c r="A12" s="5" t="s">
        <v>27</v>
      </c>
      <c r="B12" s="7">
        <f>PRODUCT(10.4-(0.2*B8))^2/(10.41+(0.8*B8))</f>
        <v>8.791872705876703</v>
      </c>
      <c r="C12" s="8" t="s">
        <v>33</v>
      </c>
      <c r="D12" s="5" t="s">
        <v>55</v>
      </c>
    </row>
    <row r="13" spans="1:4" ht="12.75">
      <c r="A13" s="5" t="s">
        <v>29</v>
      </c>
      <c r="B13" s="13">
        <f>(B11/12)*B19</f>
        <v>427.7893025136691</v>
      </c>
      <c r="C13" s="8" t="s">
        <v>48</v>
      </c>
      <c r="D13" s="5"/>
    </row>
    <row r="14" spans="1:4" ht="12.75">
      <c r="A14" s="5" t="s">
        <v>31</v>
      </c>
      <c r="B14" s="28">
        <v>528000000</v>
      </c>
      <c r="C14" s="8" t="s">
        <v>49</v>
      </c>
      <c r="D14" s="5"/>
    </row>
    <row r="15" spans="1:4" ht="12.75">
      <c r="A15" s="5" t="s">
        <v>30</v>
      </c>
      <c r="B15" s="13">
        <f>(B12/12)*B19</f>
        <v>635.8355606495913</v>
      </c>
      <c r="C15" s="8" t="s">
        <v>48</v>
      </c>
      <c r="D15" s="5"/>
    </row>
    <row r="16" spans="1:4" ht="12.75">
      <c r="A16" s="5" t="s">
        <v>32</v>
      </c>
      <c r="B16" s="28">
        <v>784000000</v>
      </c>
      <c r="C16" s="8" t="s">
        <v>49</v>
      </c>
      <c r="D16" s="5"/>
    </row>
    <row r="18" spans="1:4" ht="12.75">
      <c r="A18" s="39" t="s">
        <v>51</v>
      </c>
      <c r="B18" s="30"/>
      <c r="C18" s="30"/>
      <c r="D18" s="31"/>
    </row>
    <row r="19" spans="1:4" ht="12.75">
      <c r="A19" s="14" t="s">
        <v>28</v>
      </c>
      <c r="B19" s="14">
        <v>867.85</v>
      </c>
      <c r="C19" s="14" t="s">
        <v>34</v>
      </c>
      <c r="D19" s="14" t="s">
        <v>52</v>
      </c>
    </row>
    <row r="20" spans="1:4" ht="12.75">
      <c r="A20" s="5" t="s">
        <v>36</v>
      </c>
      <c r="B20" s="29">
        <f>0.4046856422*B19</f>
        <v>351.20643458327</v>
      </c>
      <c r="C20" s="5" t="s">
        <v>35</v>
      </c>
      <c r="D20" s="5"/>
    </row>
    <row r="21" ht="12.75">
      <c r="B21" s="11"/>
    </row>
    <row r="22" spans="1:4" ht="12.75">
      <c r="A22" s="35" t="s">
        <v>56</v>
      </c>
      <c r="B22" s="36"/>
      <c r="C22" s="37"/>
      <c r="D22" s="38"/>
    </row>
    <row r="23" spans="1:4" ht="12.75">
      <c r="A23" s="14" t="s">
        <v>41</v>
      </c>
      <c r="B23" s="14">
        <v>0.27</v>
      </c>
      <c r="C23" s="14" t="s">
        <v>59</v>
      </c>
      <c r="D23" s="14" t="s">
        <v>64</v>
      </c>
    </row>
    <row r="24" spans="1:4" ht="12.75">
      <c r="A24" s="5" t="s">
        <v>40</v>
      </c>
      <c r="B24" s="5">
        <v>0.27</v>
      </c>
      <c r="C24" s="5" t="s">
        <v>59</v>
      </c>
      <c r="D24" s="14" t="s">
        <v>64</v>
      </c>
    </row>
    <row r="25" spans="1:4" ht="12.75">
      <c r="A25" s="5" t="s">
        <v>57</v>
      </c>
      <c r="B25" s="13">
        <f>(B23*B14)/1000000</f>
        <v>142.56</v>
      </c>
      <c r="C25" s="5" t="s">
        <v>60</v>
      </c>
      <c r="D25" s="5"/>
    </row>
    <row r="26" spans="1:4" ht="12.75">
      <c r="A26" s="5" t="s">
        <v>58</v>
      </c>
      <c r="B26" s="13">
        <f>(B24*B16)/1000000</f>
        <v>211.68</v>
      </c>
      <c r="C26" s="5" t="s">
        <v>60</v>
      </c>
      <c r="D26" s="5"/>
    </row>
    <row r="27" spans="1:4" ht="12.75">
      <c r="A27" s="5" t="s">
        <v>38</v>
      </c>
      <c r="B27" s="33">
        <f>B25/B20</f>
        <v>0.4059151141953222</v>
      </c>
      <c r="C27" s="5" t="s">
        <v>61</v>
      </c>
      <c r="D27" s="5"/>
    </row>
    <row r="28" spans="1:4" ht="12.75">
      <c r="A28" s="5" t="s">
        <v>37</v>
      </c>
      <c r="B28" s="33">
        <f>B26/B20</f>
        <v>0.6027224422900239</v>
      </c>
      <c r="C28" s="5" t="s">
        <v>61</v>
      </c>
      <c r="D28" s="5"/>
    </row>
    <row r="29" spans="1:4" ht="12.75">
      <c r="A29" s="12" t="s">
        <v>39</v>
      </c>
      <c r="B29" s="34">
        <f>B28+B27</f>
        <v>1.008637556485346</v>
      </c>
      <c r="C29" s="5" t="s">
        <v>62</v>
      </c>
      <c r="D29" s="5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SWCA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ddavidson</dc:creator>
  <cp:keywords/>
  <dc:description/>
  <cp:lastModifiedBy>egaddis</cp:lastModifiedBy>
  <dcterms:created xsi:type="dcterms:W3CDTF">2008-04-21T14:06:12Z</dcterms:created>
  <dcterms:modified xsi:type="dcterms:W3CDTF">2009-10-14T13:32:20Z</dcterms:modified>
  <cp:category/>
  <cp:version/>
  <cp:contentType/>
  <cp:contentStatus/>
</cp:coreProperties>
</file>